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Wheeling cost" sheetId="1" r:id="rId1"/>
    <sheet name="Corss -Sub - WESCO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xlfn.BAHTTEXT" hidden="1">#NAME?</definedName>
    <definedName name="_xlfn.BAHTTEXT" hidden="1">#NAME?</definedName>
    <definedName name="a">'[1]A&amp;G Expenses'!#REF!</definedName>
    <definedName name="Admn_and_General_Expenses">'[2]A&amp;G Expenses'!#REF!</definedName>
    <definedName name="Allocation_of_expenses">'[2]Allocation LT HT EHT'!#REF!</definedName>
    <definedName name="Allocation_of_revenues__expenses">'[2]Allocation LT HT EHT'!#REF!</definedName>
    <definedName name="Bad_Debts">#REF!</definedName>
    <definedName name="Capital__Revenue_subsidies_and_Grants">#REF!</definedName>
    <definedName name="Capital_work_in_progress">'[2]CWIP'!#REF!</definedName>
    <definedName name="Consumption_Details">'[2]Consumption Data '!#REF!</definedName>
    <definedName name="Cost_Parameters">'[2]Verification of inputs'!#REF!</definedName>
    <definedName name="Current_Year_Details">'[2]Current Year'!#REF!</definedName>
    <definedName name="Debtors">#REF!</definedName>
    <definedName name="Demand_data_for_consumers_with_Connected_Load___100_kVA">'[3]Consumer Data &gt;100kVA'!#REF!</definedName>
    <definedName name="Employees_Cost">'[2]Employee Costs'!#REF!</definedName>
    <definedName name="erheri">'[1]Employee Costs'!#REF!</definedName>
    <definedName name="Existing_Tariff_Structure">#REF!</definedName>
    <definedName name="Information_on_Inventory">#REF!</definedName>
    <definedName name="Interest_and_Finance_Charges">#REF!</definedName>
    <definedName name="Loss">#REF!</definedName>
    <definedName name="Loss_Details">'[2]Loss Details'!#REF!</definedName>
    <definedName name="Other_Cost_parameters">'[2]Special Appropriations'!#REF!</definedName>
    <definedName name="Output_Sheet">#REF!</definedName>
    <definedName name="Power_Factor">#REF!</definedName>
    <definedName name="Power_Purchase_Details">'[2]Power Purchase Cost'!#REF!</definedName>
    <definedName name="Previous_Year_revenue_details">'[2]Revenue-Current and Past Year'!#REF!</definedName>
    <definedName name="_xlnm.Print_Area" localSheetId="0">'Wheeling cost'!$A$1:$G$34</definedName>
    <definedName name="Reasonable_Rate_of_Return_on_Equity">'[2]RoE'!#REF!</definedName>
    <definedName name="Repair_and_Maintenance">'[2]R&amp;M'!#REF!</definedName>
    <definedName name="Sources_of_revenues__other_than_sale_of_energy">'[2]Other revenue sources'!#REF!</definedName>
    <definedName name="Statement_of_Fixed_Assets_and_Depreciation">'[2]Depreciation Schedule'!#REF!</definedName>
    <definedName name="Tariff">#REF!</definedName>
    <definedName name="TarrGrowth">#REF!</definedName>
    <definedName name="wqe">'[1]Other revenue sources'!#REF!</definedName>
    <definedName name="xx">#REF!</definedName>
    <definedName name="xyz">'[6]Consumer Data &gt;100kVA'!#REF!</definedName>
  </definedNames>
  <calcPr fullCalcOnLoad="1"/>
</workbook>
</file>

<file path=xl/sharedStrings.xml><?xml version="1.0" encoding="utf-8"?>
<sst xmlns="http://schemas.openxmlformats.org/spreadsheetml/2006/main" count="66" uniqueCount="58">
  <si>
    <t>HT</t>
  </si>
  <si>
    <t>LT</t>
  </si>
  <si>
    <t>Total</t>
  </si>
  <si>
    <t>Depreciation</t>
  </si>
  <si>
    <t>Return on Equity</t>
  </si>
  <si>
    <t>EHT</t>
  </si>
  <si>
    <t>Loss (MU)</t>
  </si>
  <si>
    <t>Input received in the system(MU)</t>
  </si>
  <si>
    <t>Annexure-B</t>
  </si>
  <si>
    <t>Calcualtion of Surcharge for HT category of Consumers</t>
  </si>
  <si>
    <t>Calcualtion of Surcharge for EHT category of Consumers</t>
  </si>
  <si>
    <t>Annexure-A</t>
  </si>
  <si>
    <t>Average Tariff  (P/KWH) (T)</t>
  </si>
  <si>
    <t>Cost of power Purchase (P/KWH) (C )</t>
  </si>
  <si>
    <t>Wheeling Charge (P/KWH)( D)</t>
  </si>
  <si>
    <t>System Loss (%) ( L)</t>
  </si>
  <si>
    <t>Surcharge (P/KWH)             ( T - ( C (1+L/100)+D)</t>
  </si>
  <si>
    <t>Surcharge (P/KWH)             ( T - ( C (1+L/100)+D))</t>
  </si>
  <si>
    <t xml:space="preserve">Proposed ARR for EHT Catogory Rs in Crore </t>
  </si>
  <si>
    <t xml:space="preserve">Proposed ARR for HT Catogory Rs in Crore </t>
  </si>
  <si>
    <t>WESCO Utility</t>
  </si>
  <si>
    <t>Allocation of wheeling cost and Retail supply cost</t>
  </si>
  <si>
    <t>Rs. Lacs</t>
  </si>
  <si>
    <t>Sl No.</t>
  </si>
  <si>
    <t>Cost/Income Component</t>
  </si>
  <si>
    <t>Assumption Ratio for consideration in Wheeling Business</t>
  </si>
  <si>
    <t>Assumption Ratio for consideration in Retail Supply Business</t>
  </si>
  <si>
    <t>Cost of Power</t>
  </si>
  <si>
    <t>Transmission Charges</t>
  </si>
  <si>
    <t>SLDC Charges</t>
  </si>
  <si>
    <t>Total power purchase cost *</t>
  </si>
  <si>
    <t>O&amp;M</t>
  </si>
  <si>
    <t>Employee Cost</t>
  </si>
  <si>
    <t>Repair &amp; Maintenance Cost</t>
  </si>
  <si>
    <t>Administrative &amp; General Expenses</t>
  </si>
  <si>
    <t>Bad &amp; Doubtful Debt including Rebate</t>
  </si>
  <si>
    <t>Interest on Loans</t>
  </si>
  <si>
    <t>for Capital loan</t>
  </si>
  <si>
    <t>for Working capital</t>
  </si>
  <si>
    <t>Interest on Security Deposits</t>
  </si>
  <si>
    <t>Special Appropriation</t>
  </si>
  <si>
    <t>Amortization of Regulator Assets</t>
  </si>
  <si>
    <t>True Up of Current year GAP 1/3rd</t>
  </si>
  <si>
    <t>Other, if any-Contigency Reserve</t>
  </si>
  <si>
    <t>Grand Total</t>
  </si>
  <si>
    <t>Miscellaneous Receipt</t>
  </si>
  <si>
    <t>Non-Tariff Income - Wheeling</t>
  </si>
  <si>
    <t>as per actual assumption</t>
  </si>
  <si>
    <t>Non-Tariff Income - Retail Business</t>
  </si>
  <si>
    <t>*Allocation of power purchase cost towards wheeling has been made considering 8% loss on input after effecting EHT sale</t>
  </si>
  <si>
    <t>Wheeling cost per kwh</t>
  </si>
  <si>
    <t>Total Sale (MU)-proposed for 17-18</t>
  </si>
  <si>
    <t>Input (MU)-Proposed for 17-18</t>
  </si>
  <si>
    <t>ARR for FY 2017-18</t>
  </si>
  <si>
    <t>Retail supply Cost for FY 17-18</t>
  </si>
  <si>
    <t>Wheeling cost for FY 2017-18</t>
  </si>
  <si>
    <t xml:space="preserve">Total EHT Sales proposed for FY 2017-18 in MU </t>
  </si>
  <si>
    <t xml:space="preserve">Total HT Sales proposed for FY 2017-18 in MU 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</si>
</sst>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mmm\.yy"/>
    <numFmt numFmtId="182" formatCode="General_)"/>
    <numFmt numFmtId="183" formatCode="0.000"/>
    <numFmt numFmtId="184" formatCode="d\.m\.yy\ h:mm"/>
    <numFmt numFmtId="185" formatCode="0&quot;  &quot;"/>
    <numFmt numFmtId="186" formatCode="0.00&quot;  &quot;"/>
    <numFmt numFmtId="187" formatCode="d\.mmm\.yy"/>
    <numFmt numFmtId="188" formatCode="#,##0.000_);[Red]\(#,##0.000\)"/>
    <numFmt numFmtId="189" formatCode="#,##0.0_);[Red]\(#,##0.0\)"/>
    <numFmt numFmtId="190" formatCode="_-* #,##0.000_-;\-* #,##0.000_-;_-* &quot;-&quot;??_-;_-@_-"/>
    <numFmt numFmtId="191" formatCode="yyyymmdd"/>
    <numFmt numFmtId="192" formatCode="mmddyyyy"/>
    <numFmt numFmtId="193" formatCode="0.0000000"/>
    <numFmt numFmtId="194" formatCode="0.000000"/>
    <numFmt numFmtId="195" formatCode="0.00000"/>
    <numFmt numFmtId="196" formatCode="0.0000"/>
    <numFmt numFmtId="197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Tms Rmn"/>
      <family val="0"/>
    </font>
    <font>
      <sz val="11"/>
      <name val="Univers Condensed"/>
      <family val="2"/>
    </font>
    <font>
      <sz val="9"/>
      <name val="Times New Roman"/>
      <family val="1"/>
    </font>
    <font>
      <sz val="10"/>
      <name val="Helv"/>
      <family val="0"/>
    </font>
    <font>
      <sz val="11"/>
      <name val="Book Antiqua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Small Fonts"/>
      <family val="2"/>
    </font>
    <font>
      <sz val="10"/>
      <color indexed="8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 applyNumberFormat="0" applyFill="0" applyBorder="0" applyAlignment="0" applyProtection="0"/>
    <xf numFmtId="181" fontId="7" fillId="0" borderId="0" applyFill="0" applyBorder="0" applyAlignment="0">
      <protection/>
    </xf>
    <xf numFmtId="182" fontId="8" fillId="0" borderId="0" applyFill="0" applyBorder="0" applyAlignment="0">
      <protection/>
    </xf>
    <xf numFmtId="183" fontId="8" fillId="0" borderId="0" applyFill="0" applyBorder="0" applyAlignment="0">
      <protection/>
    </xf>
    <xf numFmtId="184" fontId="7" fillId="0" borderId="0" applyFill="0" applyBorder="0" applyAlignment="0">
      <protection/>
    </xf>
    <xf numFmtId="185" fontId="7" fillId="0" borderId="0" applyFill="0" applyBorder="0" applyAlignment="0">
      <protection/>
    </xf>
    <xf numFmtId="181" fontId="7" fillId="0" borderId="0" applyFill="0" applyBorder="0" applyAlignment="0">
      <protection/>
    </xf>
    <xf numFmtId="186" fontId="7" fillId="0" borderId="0" applyFill="0" applyBorder="0" applyAlignment="0">
      <protection/>
    </xf>
    <xf numFmtId="182" fontId="8" fillId="0" borderId="0" applyFill="0" applyBorder="0" applyAlignment="0"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0" fontId="9" fillId="0" borderId="3">
      <alignment/>
      <protection/>
    </xf>
    <xf numFmtId="177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3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8" fillId="0" borderId="0" applyFont="0" applyFill="0" applyBorder="0" applyAlignment="0" applyProtection="0"/>
    <xf numFmtId="15" fontId="10" fillId="0" borderId="0" applyFont="0" applyFill="0" applyBorder="0" applyAlignment="0">
      <protection/>
    </xf>
    <xf numFmtId="14" fontId="11" fillId="0" borderId="0" applyFill="0" applyBorder="0" applyAlignment="0">
      <protection/>
    </xf>
    <xf numFmtId="38" fontId="12" fillId="0" borderId="4">
      <alignment vertical="center"/>
      <protection/>
    </xf>
    <xf numFmtId="181" fontId="7" fillId="0" borderId="0" applyFill="0" applyBorder="0" applyAlignment="0">
      <protection/>
    </xf>
    <xf numFmtId="182" fontId="8" fillId="0" borderId="0" applyFill="0" applyBorder="0" applyAlignment="0">
      <protection/>
    </xf>
    <xf numFmtId="181" fontId="7" fillId="0" borderId="0" applyFill="0" applyBorder="0" applyAlignment="0">
      <protection/>
    </xf>
    <xf numFmtId="186" fontId="7" fillId="0" borderId="0" applyFill="0" applyBorder="0" applyAlignment="0">
      <protection/>
    </xf>
    <xf numFmtId="182" fontId="8" fillId="0" borderId="0" applyFill="0" applyBorder="0" applyAlignment="0"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13" fillId="30" borderId="0" applyNumberFormat="0" applyBorder="0" applyAlignment="0" applyProtection="0"/>
    <xf numFmtId="0" fontId="4" fillId="0" borderId="5" applyNumberFormat="0" applyAlignment="0" applyProtection="0"/>
    <xf numFmtId="0" fontId="4" fillId="0" borderId="6">
      <alignment horizontal="left" vertical="center"/>
      <protection/>
    </xf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10" fontId="13" fillId="32" borderId="10" applyNumberFormat="0" applyBorder="0" applyAlignment="0" applyProtection="0"/>
    <xf numFmtId="181" fontId="7" fillId="0" borderId="0" applyFill="0" applyBorder="0" applyAlignment="0">
      <protection/>
    </xf>
    <xf numFmtId="182" fontId="8" fillId="0" borderId="0" applyFill="0" applyBorder="0" applyAlignment="0">
      <protection/>
    </xf>
    <xf numFmtId="181" fontId="7" fillId="0" borderId="0" applyFill="0" applyBorder="0" applyAlignment="0">
      <protection/>
    </xf>
    <xf numFmtId="186" fontId="7" fillId="0" borderId="0" applyFill="0" applyBorder="0" applyAlignment="0">
      <protection/>
    </xf>
    <xf numFmtId="182" fontId="8" fillId="0" borderId="0" applyFill="0" applyBorder="0" applyAlignment="0">
      <protection/>
    </xf>
    <xf numFmtId="0" fontId="45" fillId="0" borderId="11" applyNumberFormat="0" applyFill="0" applyAlignment="0" applyProtection="0"/>
    <xf numFmtId="0" fontId="46" fillId="33" borderId="0" applyNumberFormat="0" applyBorder="0" applyAlignment="0" applyProtection="0"/>
    <xf numFmtId="37" fontId="14" fillId="0" borderId="0">
      <alignment/>
      <protection/>
    </xf>
    <xf numFmtId="187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4" borderId="0">
      <alignment/>
      <protection/>
    </xf>
    <xf numFmtId="0" fontId="16" fillId="34" borderId="0">
      <alignment/>
      <protection/>
    </xf>
    <xf numFmtId="0" fontId="16" fillId="34" borderId="0">
      <alignment/>
      <protection/>
    </xf>
    <xf numFmtId="0" fontId="16" fillId="34" borderId="0">
      <alignment/>
      <protection/>
    </xf>
    <xf numFmtId="0" fontId="0" fillId="0" borderId="0">
      <alignment/>
      <protection/>
    </xf>
    <xf numFmtId="0" fontId="0" fillId="35" borderId="12" applyNumberFormat="0" applyFont="0" applyAlignment="0" applyProtection="0"/>
    <xf numFmtId="0" fontId="47" fillId="27" borderId="13" applyNumberFormat="0" applyAlignment="0" applyProtection="0"/>
    <xf numFmtId="9" fontId="0" fillId="0" borderId="0" applyFont="0" applyFill="0" applyBorder="0" applyAlignment="0" applyProtection="0"/>
    <xf numFmtId="185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0" fillId="0" borderId="0" applyFill="0" applyBorder="0" applyAlignment="0">
      <protection/>
    </xf>
    <xf numFmtId="182" fontId="8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2" fontId="8" fillId="0" borderId="0" applyFill="0" applyBorder="0" applyAlignment="0">
      <protection/>
    </xf>
    <xf numFmtId="49" fontId="11" fillId="0" borderId="0" applyFill="0" applyBorder="0" applyAlignment="0">
      <protection/>
    </xf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102" applyNumberForma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top" wrapText="1" shrinkToFit="1"/>
    </xf>
    <xf numFmtId="1" fontId="0" fillId="0" borderId="0" xfId="0" applyNumberFormat="1" applyAlignment="1">
      <alignment vertical="top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51" fillId="0" borderId="10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vertical="top"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9" fontId="0" fillId="0" borderId="10" xfId="102" applyFont="1" applyBorder="1" applyAlignment="1">
      <alignment horizontal="center"/>
    </xf>
    <xf numFmtId="0" fontId="2" fillId="0" borderId="10" xfId="99" applyNumberFormat="1" applyFont="1" applyFill="1" applyBorder="1" applyAlignment="1" applyProtection="1">
      <alignment horizontal="right" wrapText="1"/>
      <protection locked="0"/>
    </xf>
    <xf numFmtId="2" fontId="2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34" fillId="0" borderId="10" xfId="0" applyFont="1" applyBorder="1" applyAlignment="1">
      <alignment horizontal="center" vertical="top" wrapText="1"/>
    </xf>
    <xf numFmtId="0" fontId="0" fillId="0" borderId="15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0" xfId="0" applyNumberFormat="1" applyFont="1" applyAlignment="1">
      <alignment vertical="top"/>
    </xf>
    <xf numFmtId="2" fontId="51" fillId="0" borderId="10" xfId="0" applyNumberFormat="1" applyFont="1" applyFill="1" applyBorder="1" applyAlignment="1">
      <alignment horizontal="center" vertical="top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 Currency (0)" xfId="41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1)" xfId="47"/>
    <cellStyle name="Calc Units (2)" xfId="48"/>
    <cellStyle name="Calculation" xfId="49"/>
    <cellStyle name="Check Cell" xfId="50"/>
    <cellStyle name="Comma" xfId="51"/>
    <cellStyle name="Comma  - Style1" xfId="52"/>
    <cellStyle name="Comma [0]" xfId="53"/>
    <cellStyle name="Comma [00]" xfId="54"/>
    <cellStyle name="Comma 2" xfId="55"/>
    <cellStyle name="Comma 3" xfId="56"/>
    <cellStyle name="Comma 4" xfId="57"/>
    <cellStyle name="Comma 8" xfId="58"/>
    <cellStyle name="Comma 9" xfId="59"/>
    <cellStyle name="Curren - Style2" xfId="60"/>
    <cellStyle name="Currency" xfId="61"/>
    <cellStyle name="Currency [0]" xfId="62"/>
    <cellStyle name="Currency [00]" xfId="63"/>
    <cellStyle name="date" xfId="64"/>
    <cellStyle name="Date Short" xfId="65"/>
    <cellStyle name="DELTA" xfId="66"/>
    <cellStyle name="Enter Currency (0)" xfId="67"/>
    <cellStyle name="Enter Currency (2)" xfId="68"/>
    <cellStyle name="Enter Units (0)" xfId="69"/>
    <cellStyle name="Enter Units (1)" xfId="70"/>
    <cellStyle name="Enter Units (2)" xfId="71"/>
    <cellStyle name="Explanatory Text" xfId="72"/>
    <cellStyle name="Good" xfId="73"/>
    <cellStyle name="Grey" xfId="74"/>
    <cellStyle name="Header1" xfId="75"/>
    <cellStyle name="Header2" xfId="76"/>
    <cellStyle name="Heading 1" xfId="77"/>
    <cellStyle name="Heading 2" xfId="78"/>
    <cellStyle name="Heading 3" xfId="79"/>
    <cellStyle name="Heading 4" xfId="80"/>
    <cellStyle name="Input" xfId="81"/>
    <cellStyle name="Input [yellow]" xfId="82"/>
    <cellStyle name="Link Currency (0)" xfId="83"/>
    <cellStyle name="Link Currency (2)" xfId="84"/>
    <cellStyle name="Link Units (0)" xfId="85"/>
    <cellStyle name="Link Units (1)" xfId="86"/>
    <cellStyle name="Link Units (2)" xfId="87"/>
    <cellStyle name="Linked Cell" xfId="88"/>
    <cellStyle name="Neutral" xfId="89"/>
    <cellStyle name="no dec" xfId="90"/>
    <cellStyle name="Normal - Style1" xfId="91"/>
    <cellStyle name="Normal 2" xfId="92"/>
    <cellStyle name="Normal 2 2" xfId="93"/>
    <cellStyle name="Normal 3" xfId="94"/>
    <cellStyle name="Normal 4" xfId="95"/>
    <cellStyle name="Normal 4 2" xfId="96"/>
    <cellStyle name="Normal 4 3" xfId="97"/>
    <cellStyle name="Normal 5" xfId="98"/>
    <cellStyle name="Normal_SOUTHCO___ARR_2005-06" xfId="99"/>
    <cellStyle name="Note" xfId="100"/>
    <cellStyle name="Output" xfId="101"/>
    <cellStyle name="Percent" xfId="102"/>
    <cellStyle name="Percent [0]" xfId="103"/>
    <cellStyle name="Percent [00]" xfId="104"/>
    <cellStyle name="Percent [2]" xfId="105"/>
    <cellStyle name="Percent 2" xfId="106"/>
    <cellStyle name="Percent 2 2" xfId="107"/>
    <cellStyle name="Percent 3" xfId="108"/>
    <cellStyle name="Percent 4" xfId="109"/>
    <cellStyle name="Percent 5" xfId="110"/>
    <cellStyle name="Percent 6" xfId="111"/>
    <cellStyle name="PrePop Currency (0)" xfId="112"/>
    <cellStyle name="PrePop Currency (2)" xfId="113"/>
    <cellStyle name="PrePop Units (0)" xfId="114"/>
    <cellStyle name="PrePop Units (1)" xfId="115"/>
    <cellStyle name="PrePop Units (2)" xfId="116"/>
    <cellStyle name="Text Indent A" xfId="117"/>
    <cellStyle name="Text Indent B" xfId="118"/>
    <cellStyle name="Text Indent C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d-fa-hp\f\TARIFF%202006-07\Query-Tariff-2006-07\Distribution\SOUTH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O%20E%20R%20C\ARRWESCO%20NOV-2006\Distribution\SOUTH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O%20E%20R%20C\ARRWESCO%20NOV-2006\Distribution\Consumer%20Analysis%20working%20sh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nual%20Rev-Req%20Application-WESCO-16-17-REVISED%20FORMA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d-fa-hp\f\TARIFF%202006-07\Query-Tariff-2006-07\Distribution\Consumer%20Analysis%20working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Capitalization Expenses Manual"/>
      <sheetName val="Capitalization of Expenses"/>
      <sheetName val="Loan Summary - Working Cap"/>
      <sheetName val="Details of Loan - Working Cap"/>
      <sheetName val="Details of Loan - Capital Works"/>
      <sheetName val="Loan Summary - Capital Works"/>
      <sheetName val="Current Year"/>
      <sheetName val="Costs at voltage Current year"/>
      <sheetName val="CWIP"/>
      <sheetName val="Other revenue sources Manual"/>
      <sheetName val="A&amp;G Expenses Manual"/>
      <sheetName val="Special Appropriations Manual"/>
      <sheetName val="Employee Cost Manual"/>
      <sheetName val="Interest Charges Manual"/>
      <sheetName val="Manual CWIP"/>
      <sheetName val="R&amp;M Manual"/>
      <sheetName val="Manual Loss Details"/>
      <sheetName val="Discounts and Penalties Manual"/>
      <sheetName val="Revenue Current Past Manual "/>
      <sheetName val="Power Purchase Cost Manual"/>
      <sheetName val="Power Purchase Cost"/>
      <sheetName val="Allocation-Network, Supply cost"/>
      <sheetName val="Special Appropriations"/>
      <sheetName val="Cost Allocation"/>
      <sheetName val="Employee Costs"/>
      <sheetName val="Other revenue sources"/>
      <sheetName val="Revenue-Current and Past Year"/>
      <sheetName val="Bad Debt"/>
      <sheetName val="RoE"/>
      <sheetName val="Allocation LT HT EHT"/>
      <sheetName val="Loss Details"/>
      <sheetName val="Manual Consumption Data"/>
      <sheetName val="Consumption Compute - Purchase"/>
      <sheetName val="Consumption Compute-Demand"/>
      <sheetName val="Depreciation Working"/>
      <sheetName val="Depreciation Schedule"/>
      <sheetName val="A&amp;G Expenses"/>
      <sheetName val="Computation of IDC"/>
      <sheetName val="Interest Charges"/>
      <sheetName val="R&amp;M"/>
      <sheetName val="Billing for Residential"/>
      <sheetName val="Billing for Commercial "/>
      <sheetName val="Verification of inputs"/>
      <sheetName val="EHT Load Factor Billing"/>
      <sheetName val="HT Load Factor Billing"/>
      <sheetName val="Costs at diff voltage levels"/>
      <sheetName val="Discounts and Penalties"/>
      <sheetName val="Tariff Design"/>
      <sheetName val="Ensuing Year-Proposed Tarif"/>
      <sheetName val="Consumption Data "/>
      <sheetName val="Ensuing Year-Existing Tariff"/>
      <sheetName val="Existing Tariff Structure"/>
      <sheetName val="Final Consumption Status"/>
      <sheetName val="Existing Gap"/>
      <sheetName val="Tariff Comparision"/>
      <sheetName val="Network Cost Calculation"/>
      <sheetName val="Process Flo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Capitalization Expenses Manual"/>
      <sheetName val="Capitalization of Expenses"/>
      <sheetName val="Loan Summary - Working Cap"/>
      <sheetName val="Details of Loan - Working Cap"/>
      <sheetName val="Details of Loan - Capital Works"/>
      <sheetName val="Loan Summary - Capital Works"/>
      <sheetName val="Current Year"/>
      <sheetName val="Costs at voltage Current year"/>
      <sheetName val="CWIP"/>
      <sheetName val="Other revenue sources Manual"/>
      <sheetName val="A&amp;G Expenses Manual"/>
      <sheetName val="Special Appropriations Manual"/>
      <sheetName val="Employee Cost Manual"/>
      <sheetName val="Interest Charges Manual"/>
      <sheetName val="Manual CWIP"/>
      <sheetName val="R&amp;M Manual"/>
      <sheetName val="Manual Loss Details"/>
      <sheetName val="Discounts and Penalties Manual"/>
      <sheetName val="Revenue Current Past Manual "/>
      <sheetName val="Power Purchase Cost Manual"/>
      <sheetName val="Power Purchase Cost"/>
      <sheetName val="Allocation-Network, Supply cost"/>
      <sheetName val="Special Appropriations"/>
      <sheetName val="Cost Allocation"/>
      <sheetName val="Employee Costs"/>
      <sheetName val="Other revenue sources"/>
      <sheetName val="Revenue-Current and Past Year"/>
      <sheetName val="Bad Debt"/>
      <sheetName val="RoE"/>
      <sheetName val="Allocation LT HT EHT"/>
      <sheetName val="Loss Details"/>
      <sheetName val="Manual Consumption Data"/>
      <sheetName val="Consumption Compute - Purchase"/>
      <sheetName val="Consumption Compute-Demand"/>
      <sheetName val="Depreciation Working"/>
      <sheetName val="Depreciation Schedule"/>
      <sheetName val="A&amp;G Expenses"/>
      <sheetName val="Computation of IDC"/>
      <sheetName val="Interest Charges"/>
      <sheetName val="R&amp;M"/>
      <sheetName val="Billing for Residential"/>
      <sheetName val="Billing for Commercial "/>
      <sheetName val="Verification of inputs"/>
      <sheetName val="EHT Load Factor Billing"/>
      <sheetName val="HT Load Factor Billing"/>
      <sheetName val="Costs at diff voltage levels"/>
      <sheetName val="Discounts and Penalties"/>
      <sheetName val="Tariff Design"/>
      <sheetName val="Ensuing Year-Proposed Tarif"/>
      <sheetName val="Consumption Data "/>
      <sheetName val="Ensuing Year-Existing Tariff"/>
      <sheetName val="Existing Tariff Structure"/>
      <sheetName val="Final Consumption Status"/>
      <sheetName val="Existing Gap"/>
      <sheetName val="Tariff Comparision"/>
      <sheetName val="Network Cost Calculation"/>
      <sheetName val="Process Flo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umer Categories"/>
      <sheetName val="Category &amp; Voltages"/>
      <sheetName val="Consumer Analysis"/>
      <sheetName val="MD to CD"/>
      <sheetName val="MD to CD analysis"/>
      <sheetName val="Working Sheet"/>
      <sheetName val="Consumer Data &gt;100kV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"/>
      <sheetName val="T-2(14-15)"/>
      <sheetName val="T-2(1st six mth)"/>
      <sheetName val="T-3(14-15)"/>
      <sheetName val="T-3(1st six mth)"/>
      <sheetName val="T-4 "/>
      <sheetName val="T-5"/>
      <sheetName val="T-6"/>
      <sheetName val="T-6 (six mth)"/>
      <sheetName val="T-7 (Curr)"/>
      <sheetName val="T-7"/>
      <sheetName val="T-8"/>
      <sheetName val="T-9"/>
      <sheetName val=" F-1 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F-20"/>
      <sheetName val="F-21"/>
      <sheetName val="F-22"/>
      <sheetName val="F-23CASHFLOW"/>
      <sheetName val="F-24"/>
      <sheetName val="F-25"/>
      <sheetName val="F-26 "/>
      <sheetName val="F-27 (14-15)"/>
      <sheetName val="F-27(15-16)"/>
      <sheetName val="tariff 16-17"/>
      <sheetName val="CWIP"/>
      <sheetName val="Demography"/>
      <sheetName val="loan&amp;int"/>
      <sheetName val="DEPCAL"/>
      <sheetName val="Sheet1"/>
      <sheetName val="Sheet2"/>
      <sheetName val="Sheet4"/>
      <sheetName val="Sheet3"/>
      <sheetName val="truing up 15-16"/>
      <sheetName val="truing 14-15"/>
      <sheetName val="Cost Allocati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sumer Categories"/>
      <sheetName val="Category &amp; Voltages"/>
      <sheetName val="Consumer Analysis"/>
      <sheetName val="MD to CD"/>
      <sheetName val="MD to CD analysis"/>
      <sheetName val="Working Sheet"/>
      <sheetName val="Consumer Data &gt;100k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6.140625" style="0" customWidth="1"/>
    <col min="2" max="2" width="32.421875" style="0" customWidth="1"/>
    <col min="3" max="3" width="11.140625" style="0" customWidth="1"/>
    <col min="4" max="4" width="15.421875" style="0" customWidth="1"/>
    <col min="5" max="5" width="15.7109375" style="0" customWidth="1"/>
    <col min="6" max="6" width="12.00390625" style="0" bestFit="1" customWidth="1"/>
    <col min="7" max="7" width="9.57421875" style="0" bestFit="1" customWidth="1"/>
  </cols>
  <sheetData>
    <row r="1" spans="1:6" ht="15">
      <c r="A1" s="20" t="s">
        <v>20</v>
      </c>
      <c r="F1" s="1" t="s">
        <v>11</v>
      </c>
    </row>
    <row r="2" spans="1:6" ht="15.75">
      <c r="A2" s="12" t="s">
        <v>21</v>
      </c>
      <c r="F2" s="1" t="s">
        <v>22</v>
      </c>
    </row>
    <row r="3" spans="1:7" ht="75">
      <c r="A3" s="21" t="s">
        <v>23</v>
      </c>
      <c r="B3" s="21" t="s">
        <v>24</v>
      </c>
      <c r="C3" s="22" t="s">
        <v>53</v>
      </c>
      <c r="D3" s="22" t="s">
        <v>25</v>
      </c>
      <c r="E3" s="22" t="s">
        <v>26</v>
      </c>
      <c r="F3" s="23" t="s">
        <v>55</v>
      </c>
      <c r="G3" s="23" t="s">
        <v>54</v>
      </c>
    </row>
    <row r="4" spans="1:7" ht="12.75">
      <c r="A4" s="24">
        <v>1</v>
      </c>
      <c r="B4" s="24" t="s">
        <v>27</v>
      </c>
      <c r="C4" s="25">
        <v>213117.79463269634</v>
      </c>
      <c r="D4" s="26">
        <v>0</v>
      </c>
      <c r="E4" s="26">
        <v>1</v>
      </c>
      <c r="F4" s="25">
        <v>14793.2</v>
      </c>
      <c r="G4" s="25">
        <f>C4-F4</f>
        <v>198324.59463269633</v>
      </c>
    </row>
    <row r="5" spans="1:7" ht="12.75">
      <c r="A5" s="24">
        <v>2</v>
      </c>
      <c r="B5" s="24" t="s">
        <v>28</v>
      </c>
      <c r="C5" s="25">
        <v>17975</v>
      </c>
      <c r="D5" s="26">
        <v>0</v>
      </c>
      <c r="E5" s="26">
        <v>1</v>
      </c>
      <c r="F5" s="25">
        <v>1193</v>
      </c>
      <c r="G5" s="25">
        <f>C5-F5</f>
        <v>16782</v>
      </c>
    </row>
    <row r="6" spans="1:7" ht="12.75">
      <c r="A6" s="24">
        <v>3</v>
      </c>
      <c r="B6" s="24" t="s">
        <v>29</v>
      </c>
      <c r="C6" s="25">
        <v>109.68</v>
      </c>
      <c r="D6" s="26">
        <v>0</v>
      </c>
      <c r="E6" s="26">
        <v>1</v>
      </c>
      <c r="F6" s="25"/>
      <c r="G6" s="25">
        <f>C6-F6</f>
        <v>109.68</v>
      </c>
    </row>
    <row r="7" spans="1:7" ht="12.75">
      <c r="A7" s="24"/>
      <c r="B7" s="27" t="s">
        <v>30</v>
      </c>
      <c r="C7" s="28">
        <f>SUM(C4:C6)</f>
        <v>231202.47463269634</v>
      </c>
      <c r="D7" s="26"/>
      <c r="E7" s="26"/>
      <c r="F7" s="28">
        <f>SUM(F4:F6)</f>
        <v>15986.2</v>
      </c>
      <c r="G7" s="28">
        <f>SUM(G4:G6)</f>
        <v>215216.27463269632</v>
      </c>
    </row>
    <row r="8" spans="1:7" ht="15">
      <c r="A8" s="24"/>
      <c r="B8" s="29" t="s">
        <v>31</v>
      </c>
      <c r="C8" s="30"/>
      <c r="D8" s="31"/>
      <c r="E8" s="31"/>
      <c r="F8" s="25"/>
      <c r="G8" s="25"/>
    </row>
    <row r="9" spans="1:7" ht="12.75">
      <c r="A9" s="24">
        <v>4</v>
      </c>
      <c r="B9" s="24" t="s">
        <v>32</v>
      </c>
      <c r="C9" s="25">
        <v>39972.654851203995</v>
      </c>
      <c r="D9" s="26">
        <v>0.6</v>
      </c>
      <c r="E9" s="26">
        <v>0.4</v>
      </c>
      <c r="F9" s="25">
        <v>23983.592910722396</v>
      </c>
      <c r="G9" s="25">
        <f>C9-F9</f>
        <v>15989.061940481599</v>
      </c>
    </row>
    <row r="10" spans="1:7" ht="12.75">
      <c r="A10" s="24">
        <v>5</v>
      </c>
      <c r="B10" s="24" t="s">
        <v>33</v>
      </c>
      <c r="C10" s="25">
        <v>6828.977625819507</v>
      </c>
      <c r="D10" s="26">
        <v>0.9</v>
      </c>
      <c r="E10" s="26">
        <v>0.1</v>
      </c>
      <c r="F10" s="25">
        <v>6146.079863237556</v>
      </c>
      <c r="G10" s="25">
        <f aca="true" t="shared" si="0" ref="G10:G22">C10-F10</f>
        <v>682.8977625819507</v>
      </c>
    </row>
    <row r="11" spans="1:7" ht="12.75">
      <c r="A11" s="24">
        <v>6</v>
      </c>
      <c r="B11" s="24" t="s">
        <v>34</v>
      </c>
      <c r="C11" s="25">
        <v>8465.598516458194</v>
      </c>
      <c r="D11" s="26">
        <v>0.4</v>
      </c>
      <c r="E11" s="26">
        <v>0.6</v>
      </c>
      <c r="F11" s="25">
        <v>3386.2394065832777</v>
      </c>
      <c r="G11" s="25">
        <f t="shared" si="0"/>
        <v>5079.359109874917</v>
      </c>
    </row>
    <row r="12" spans="1:7" ht="12.75">
      <c r="A12" s="24">
        <v>7</v>
      </c>
      <c r="B12" s="24" t="s">
        <v>35</v>
      </c>
      <c r="C12" s="25">
        <v>5276.203592053883</v>
      </c>
      <c r="D12" s="26">
        <v>0</v>
      </c>
      <c r="E12" s="26">
        <v>1</v>
      </c>
      <c r="F12" s="25">
        <v>0</v>
      </c>
      <c r="G12" s="25">
        <f t="shared" si="0"/>
        <v>5276.203592053883</v>
      </c>
    </row>
    <row r="13" spans="1:7" ht="12.75">
      <c r="A13" s="24">
        <v>8</v>
      </c>
      <c r="B13" s="24" t="s">
        <v>3</v>
      </c>
      <c r="C13" s="25">
        <v>4537.102108370378</v>
      </c>
      <c r="D13" s="26">
        <v>0.9</v>
      </c>
      <c r="E13" s="26">
        <v>0.1</v>
      </c>
      <c r="F13" s="25">
        <v>4083.3918975333404</v>
      </c>
      <c r="G13" s="25">
        <f t="shared" si="0"/>
        <v>453.7102108370377</v>
      </c>
    </row>
    <row r="14" spans="1:7" ht="15">
      <c r="A14" s="24"/>
      <c r="B14" s="29" t="s">
        <v>36</v>
      </c>
      <c r="C14" s="30"/>
      <c r="D14" s="31"/>
      <c r="E14" s="31"/>
      <c r="F14" s="25"/>
      <c r="G14" s="25"/>
    </row>
    <row r="15" spans="1:7" ht="12.75">
      <c r="A15" s="24">
        <v>9</v>
      </c>
      <c r="B15" s="24" t="s">
        <v>37</v>
      </c>
      <c r="C15" s="25">
        <v>1998.168845100001</v>
      </c>
      <c r="D15" s="26">
        <v>0.9</v>
      </c>
      <c r="E15" s="26">
        <v>0.1</v>
      </c>
      <c r="F15" s="25">
        <v>1798.3519605900008</v>
      </c>
      <c r="G15" s="25">
        <f t="shared" si="0"/>
        <v>199.81688451000014</v>
      </c>
    </row>
    <row r="16" spans="1:7" ht="12.75">
      <c r="A16" s="24">
        <v>10</v>
      </c>
      <c r="B16" s="24" t="s">
        <v>38</v>
      </c>
      <c r="C16" s="25">
        <v>3752.5434999999998</v>
      </c>
      <c r="D16" s="26">
        <v>0.1</v>
      </c>
      <c r="E16" s="26">
        <v>0.9</v>
      </c>
      <c r="F16" s="25">
        <v>375.25435</v>
      </c>
      <c r="G16" s="25">
        <f t="shared" si="0"/>
        <v>3377.2891499999996</v>
      </c>
    </row>
    <row r="17" spans="1:7" ht="12.75">
      <c r="A17" s="24">
        <v>11</v>
      </c>
      <c r="B17" s="24" t="s">
        <v>39</v>
      </c>
      <c r="C17" s="25">
        <v>4718.427075</v>
      </c>
      <c r="D17" s="26">
        <v>0</v>
      </c>
      <c r="E17" s="26">
        <v>1</v>
      </c>
      <c r="F17" s="25">
        <v>0</v>
      </c>
      <c r="G17" s="25">
        <f t="shared" si="0"/>
        <v>4718.427075</v>
      </c>
    </row>
    <row r="18" spans="1:7" ht="12.75">
      <c r="A18" s="24">
        <v>12</v>
      </c>
      <c r="B18" s="24" t="s">
        <v>4</v>
      </c>
      <c r="C18" s="25">
        <v>778</v>
      </c>
      <c r="D18" s="26">
        <v>0.9</v>
      </c>
      <c r="E18" s="26">
        <v>0.1</v>
      </c>
      <c r="F18" s="25">
        <v>700.2</v>
      </c>
      <c r="G18" s="25">
        <f t="shared" si="0"/>
        <v>77.79999999999995</v>
      </c>
    </row>
    <row r="19" spans="1:7" ht="15">
      <c r="A19" s="24"/>
      <c r="B19" s="29" t="s">
        <v>40</v>
      </c>
      <c r="C19" s="30"/>
      <c r="D19" s="31"/>
      <c r="E19" s="31"/>
      <c r="F19" s="25"/>
      <c r="G19" s="25"/>
    </row>
    <row r="20" spans="1:7" ht="12.75">
      <c r="A20" s="24">
        <v>13</v>
      </c>
      <c r="B20" s="24" t="s">
        <v>41</v>
      </c>
      <c r="C20" s="25">
        <v>0</v>
      </c>
      <c r="D20" s="26">
        <v>0.25</v>
      </c>
      <c r="E20" s="26">
        <v>0.75</v>
      </c>
      <c r="F20" s="25">
        <v>0</v>
      </c>
      <c r="G20" s="25">
        <f t="shared" si="0"/>
        <v>0</v>
      </c>
    </row>
    <row r="21" spans="1:7" ht="12.75">
      <c r="A21" s="24">
        <v>14</v>
      </c>
      <c r="B21" s="24" t="s">
        <v>42</v>
      </c>
      <c r="C21" s="25">
        <v>9723.784407243596</v>
      </c>
      <c r="D21" s="26">
        <v>0.25</v>
      </c>
      <c r="E21" s="26">
        <v>0.75</v>
      </c>
      <c r="F21" s="25">
        <v>2430.946101810899</v>
      </c>
      <c r="G21" s="25">
        <f t="shared" si="0"/>
        <v>7292.838305432697</v>
      </c>
    </row>
    <row r="22" spans="1:7" ht="12.75">
      <c r="A22" s="24">
        <v>15</v>
      </c>
      <c r="B22" s="24" t="s">
        <v>43</v>
      </c>
      <c r="C22" s="25">
        <v>474.2345573485768</v>
      </c>
      <c r="D22" s="26">
        <v>0.9</v>
      </c>
      <c r="E22" s="26">
        <v>0.1</v>
      </c>
      <c r="F22" s="25">
        <v>426.81110161371913</v>
      </c>
      <c r="G22" s="25">
        <f t="shared" si="0"/>
        <v>47.42345573485767</v>
      </c>
    </row>
    <row r="23" spans="1:7" ht="12.75">
      <c r="A23" s="24"/>
      <c r="B23" s="32" t="s">
        <v>44</v>
      </c>
      <c r="C23" s="28">
        <f>SUM(C7:C22)</f>
        <v>317728.1697112945</v>
      </c>
      <c r="D23" s="26"/>
      <c r="E23" s="26"/>
      <c r="F23" s="28">
        <f>SUM(F7:F22)</f>
        <v>59317.067592091196</v>
      </c>
      <c r="G23" s="28">
        <f>SUM(G7:G22)</f>
        <v>258411.1021192032</v>
      </c>
    </row>
    <row r="24" spans="1:7" ht="15">
      <c r="A24" s="24"/>
      <c r="B24" s="29" t="s">
        <v>45</v>
      </c>
      <c r="C24" s="30"/>
      <c r="D24" s="31"/>
      <c r="E24" s="31"/>
      <c r="F24" s="24"/>
      <c r="G24" s="24"/>
    </row>
    <row r="25" spans="1:7" ht="30">
      <c r="A25" s="24">
        <v>16</v>
      </c>
      <c r="B25" s="24" t="s">
        <v>46</v>
      </c>
      <c r="C25" s="25"/>
      <c r="D25" s="33" t="s">
        <v>47</v>
      </c>
      <c r="E25" s="33" t="s">
        <v>47</v>
      </c>
      <c r="F25" s="24"/>
      <c r="G25" s="24"/>
    </row>
    <row r="26" spans="1:7" ht="30">
      <c r="A26" s="24">
        <v>17</v>
      </c>
      <c r="B26" s="24" t="s">
        <v>48</v>
      </c>
      <c r="C26" s="25">
        <v>12513.589187021313</v>
      </c>
      <c r="D26" s="33" t="s">
        <v>47</v>
      </c>
      <c r="E26" s="33" t="s">
        <v>47</v>
      </c>
      <c r="F26" s="24"/>
      <c r="G26" s="24"/>
    </row>
    <row r="27" spans="1:7" ht="15.75">
      <c r="A27" s="24"/>
      <c r="B27" s="36" t="s">
        <v>50</v>
      </c>
      <c r="C27" s="25"/>
      <c r="D27" s="33"/>
      <c r="E27" s="33"/>
      <c r="F27" s="35">
        <f>F23/D34*10</f>
        <v>102.00699499929698</v>
      </c>
      <c r="G27" s="24"/>
    </row>
    <row r="28" ht="12.75">
      <c r="A28" s="34" t="s">
        <v>49</v>
      </c>
    </row>
    <row r="30" spans="3:6" ht="12.75">
      <c r="C30" s="3" t="s">
        <v>5</v>
      </c>
      <c r="D30" s="3" t="s">
        <v>0</v>
      </c>
      <c r="E30" s="7" t="s">
        <v>1</v>
      </c>
      <c r="F30" s="7" t="s">
        <v>2</v>
      </c>
    </row>
    <row r="31" spans="2:6" ht="12.75">
      <c r="B31" t="s">
        <v>51</v>
      </c>
      <c r="C31" s="4">
        <v>1235</v>
      </c>
      <c r="D31" s="4">
        <v>1450</v>
      </c>
      <c r="E31" s="5">
        <v>2355</v>
      </c>
      <c r="F31" s="4">
        <f>SUM(C31:E31)</f>
        <v>5040</v>
      </c>
    </row>
    <row r="32" spans="2:6" ht="12.75">
      <c r="B32" t="s">
        <v>52</v>
      </c>
      <c r="C32" s="4">
        <f>C31</f>
        <v>1235</v>
      </c>
      <c r="D32" s="6">
        <f>D31+D33</f>
        <v>1915.2</v>
      </c>
      <c r="E32" s="4">
        <f>7050-C32-D32</f>
        <v>3899.8</v>
      </c>
      <c r="F32" s="4">
        <f>SUM(C32:E32)</f>
        <v>7050</v>
      </c>
    </row>
    <row r="33" spans="2:6" ht="12.75">
      <c r="B33" t="s">
        <v>6</v>
      </c>
      <c r="C33" s="4">
        <f>C32-C31</f>
        <v>0</v>
      </c>
      <c r="D33" s="4">
        <f>(C34-C32)*8%</f>
        <v>465.2</v>
      </c>
      <c r="E33" s="4">
        <f>E32-E31</f>
        <v>1544.8000000000002</v>
      </c>
      <c r="F33" s="4">
        <f>F32-F31</f>
        <v>2010</v>
      </c>
    </row>
    <row r="34" spans="2:6" ht="12.75">
      <c r="B34" s="8" t="s">
        <v>7</v>
      </c>
      <c r="C34" s="9">
        <v>7050</v>
      </c>
      <c r="D34" s="37">
        <f>C34-C32</f>
        <v>5815</v>
      </c>
      <c r="E34" s="9">
        <f>D34-D32</f>
        <v>3899.8</v>
      </c>
      <c r="F34" s="4"/>
    </row>
  </sheetData>
  <sheetProtection/>
  <printOptions gridLines="1" horizontalCentered="1"/>
  <pageMargins left="0.1968503937007874" right="0" top="0.787401574803149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130" zoomScaleNormal="130" zoomScalePageLayoutView="0" workbookViewId="0" topLeftCell="A4">
      <selection activeCell="C8" sqref="C8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4.00390625" style="0" customWidth="1"/>
    <col min="4" max="4" width="12.421875" style="0" customWidth="1"/>
    <col min="5" max="5" width="11.57421875" style="0" customWidth="1"/>
    <col min="6" max="6" width="8.28125" style="0" customWidth="1"/>
    <col min="7" max="7" width="15.00390625" style="0" customWidth="1"/>
  </cols>
  <sheetData>
    <row r="1" ht="20.25">
      <c r="A1" s="13" t="s">
        <v>20</v>
      </c>
    </row>
    <row r="2" ht="12.75">
      <c r="G2" s="1" t="s">
        <v>8</v>
      </c>
    </row>
    <row r="3" ht="15.75">
      <c r="A3" s="12" t="s">
        <v>10</v>
      </c>
    </row>
    <row r="5" spans="1:2" ht="12.75">
      <c r="A5" s="11"/>
      <c r="B5" s="11"/>
    </row>
    <row r="6" spans="1:2" ht="12.75">
      <c r="A6" s="11"/>
      <c r="B6" s="11"/>
    </row>
    <row r="7" spans="1:7" ht="50.25" customHeight="1">
      <c r="A7" s="14" t="s">
        <v>56</v>
      </c>
      <c r="B7" s="14" t="s">
        <v>18</v>
      </c>
      <c r="C7" s="14" t="s">
        <v>12</v>
      </c>
      <c r="D7" s="14" t="s">
        <v>13</v>
      </c>
      <c r="E7" s="14" t="s">
        <v>14</v>
      </c>
      <c r="F7" s="14" t="s">
        <v>15</v>
      </c>
      <c r="G7" s="14" t="s">
        <v>16</v>
      </c>
    </row>
    <row r="8" spans="1:7" ht="15.75">
      <c r="A8" s="15">
        <v>1235</v>
      </c>
      <c r="B8" s="38">
        <f>81087.71/100</f>
        <v>810.8771</v>
      </c>
      <c r="C8" s="15">
        <f>B8*1000/A8</f>
        <v>656.5806477732795</v>
      </c>
      <c r="D8" s="38">
        <f>(296+25+0.168)</f>
        <v>321.168</v>
      </c>
      <c r="E8" s="16">
        <v>0</v>
      </c>
      <c r="F8" s="17">
        <v>0</v>
      </c>
      <c r="G8" s="18">
        <f>C8-((D8*(1+F8/100)+E8))</f>
        <v>335.41264777327945</v>
      </c>
    </row>
    <row r="9" ht="48.75" customHeight="1">
      <c r="F9" s="2"/>
    </row>
    <row r="10" ht="15.75">
      <c r="A10" s="12" t="s">
        <v>9</v>
      </c>
    </row>
    <row r="11" spans="1:2" ht="12.75">
      <c r="A11" s="11"/>
      <c r="B11" s="11"/>
    </row>
    <row r="12" spans="1:7" s="10" customFormat="1" ht="59.25" customHeight="1">
      <c r="A12" s="14" t="s">
        <v>57</v>
      </c>
      <c r="B12" s="14" t="s">
        <v>19</v>
      </c>
      <c r="C12" s="14" t="s">
        <v>12</v>
      </c>
      <c r="D12" s="14" t="s">
        <v>13</v>
      </c>
      <c r="E12" s="14" t="s">
        <v>14</v>
      </c>
      <c r="F12" s="14" t="s">
        <v>15</v>
      </c>
      <c r="G12" s="14" t="s">
        <v>17</v>
      </c>
    </row>
    <row r="13" spans="1:7" ht="24.75" customHeight="1">
      <c r="A13" s="15">
        <v>1450</v>
      </c>
      <c r="B13" s="38">
        <f>82212.45/100</f>
        <v>822.1245</v>
      </c>
      <c r="C13" s="15">
        <f>B13*1000/A13</f>
        <v>566.9824137931034</v>
      </c>
      <c r="D13" s="38">
        <f>(296+25+0.168)</f>
        <v>321.168</v>
      </c>
      <c r="E13" s="18">
        <f>'Wheeling cost'!F27</f>
        <v>102.00699499929698</v>
      </c>
      <c r="F13" s="19">
        <v>8</v>
      </c>
      <c r="G13" s="18">
        <f>C13-((D13*(1+F13/100)+E13))</f>
        <v>118.11397879380644</v>
      </c>
    </row>
    <row r="17" spans="4:5" ht="12.75">
      <c r="D17" s="2"/>
      <c r="E17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Kshirod</dc:creator>
  <cp:keywords/>
  <dc:description/>
  <cp:lastModifiedBy>wesco burla</cp:lastModifiedBy>
  <cp:lastPrinted>2015-11-29T05:24:02Z</cp:lastPrinted>
  <dcterms:created xsi:type="dcterms:W3CDTF">2006-12-10T06:11:40Z</dcterms:created>
  <dcterms:modified xsi:type="dcterms:W3CDTF">2016-11-29T11:01:41Z</dcterms:modified>
  <cp:category/>
  <cp:version/>
  <cp:contentType/>
  <cp:contentStatus/>
</cp:coreProperties>
</file>